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H:\Arkiv-Carsten\Hjemmeside\"/>
    </mc:Choice>
  </mc:AlternateContent>
  <bookViews>
    <workbookView xWindow="480" yWindow="165" windowWidth="20730" windowHeight="11700"/>
  </bookViews>
  <sheets>
    <sheet name="beregning af besparelse" sheetId="1" r:id="rId1"/>
    <sheet name="hjælpeark til rullemenu" sheetId="2" state="hidden" r:id="rId2"/>
    <sheet name="forudsætninger" sheetId="3" r:id="rId3"/>
    <sheet name="Ark4" sheetId="4" state="hidden" r:id="rId4"/>
    <sheet name="Tjekliste" sheetId="5" state="hidden" r:id="rId5"/>
    <sheet name="Betingelser" sheetId="6" state="hidden" r:id="rId6"/>
  </sheets>
  <definedNames>
    <definedName name="_xlnm.Print_Area" localSheetId="0">'beregning af besparelse'!$A$1:$L$37</definedName>
  </definedNames>
  <calcPr calcId="152511"/>
</workbook>
</file>

<file path=xl/calcChain.xml><?xml version="1.0" encoding="utf-8"?>
<calcChain xmlns="http://schemas.openxmlformats.org/spreadsheetml/2006/main">
  <c r="G12" i="3" l="1"/>
  <c r="F11" i="1" l="1"/>
  <c r="F17" i="1" l="1"/>
  <c r="F10" i="1" l="1"/>
  <c r="F15" i="1" s="1"/>
  <c r="F34" i="1"/>
  <c r="F25" i="1"/>
  <c r="F26" i="1" l="1"/>
  <c r="F23" i="1"/>
  <c r="F22" i="1"/>
  <c r="F18" i="1"/>
  <c r="F19" i="1" s="1"/>
  <c r="G8" i="3"/>
  <c r="I18" i="1" l="1"/>
  <c r="D24" i="1"/>
  <c r="F24" i="1" s="1"/>
  <c r="F27" i="1" l="1"/>
  <c r="I26" i="1" s="1"/>
  <c r="F29" i="1" l="1"/>
  <c r="F31" i="1" l="1"/>
  <c r="F34" i="5"/>
</calcChain>
</file>

<file path=xl/comments1.xml><?xml version="1.0" encoding="utf-8"?>
<comments xmlns="http://schemas.openxmlformats.org/spreadsheetml/2006/main">
  <authors>
    <author>Poul Helzen</author>
  </authors>
  <commentList>
    <comment ref="G12" authorId="0" shapeId="0">
      <text>
        <r>
          <rPr>
            <sz val="9"/>
            <color indexed="81"/>
            <rFont val="Tahoma"/>
            <family val="2"/>
          </rPr>
          <t xml:space="preserve">Normalår: 3112
2018: 2653,8
</t>
        </r>
      </text>
    </comment>
  </commentList>
</comments>
</file>

<file path=xl/sharedStrings.xml><?xml version="1.0" encoding="utf-8"?>
<sst xmlns="http://schemas.openxmlformats.org/spreadsheetml/2006/main" count="157" uniqueCount="134">
  <si>
    <t>Beregning af besparelse ved skift fra oliefyr til fjernvarme</t>
  </si>
  <si>
    <t>Adresse (valgfri):</t>
  </si>
  <si>
    <t>Støbejernskedel fra før 1977, ringe isoleret</t>
  </si>
  <si>
    <t xml:space="preserve">Støbejernskedel fra før 1977, godt efterisoleret, </t>
  </si>
  <si>
    <t>Støbejerns- eller pladejernskedel 1977 - 2000</t>
  </si>
  <si>
    <t>Pladejernkedel, fra 2000-2005</t>
  </si>
  <si>
    <t>Pladejernkedel, ikke kondenserende,  nyere end 2005</t>
  </si>
  <si>
    <t>Kondenserende kedel</t>
  </si>
  <si>
    <t>Ældre uden elektronisk regulering</t>
  </si>
  <si>
    <t>Nyere med elektronisk regulering</t>
  </si>
  <si>
    <t xml:space="preserve">Boligens areal i h.t. BBR: </t>
  </si>
  <si>
    <r>
      <t>m</t>
    </r>
    <r>
      <rPr>
        <vertAlign val="superscript"/>
        <sz val="11"/>
        <color theme="1"/>
        <rFont val="Verdana"/>
        <family val="2"/>
      </rPr>
      <t>2</t>
    </r>
  </si>
  <si>
    <t>liter olie</t>
  </si>
  <si>
    <t>Oliefyr type:</t>
  </si>
  <si>
    <t>Oplysninger om ejendom og varmeanlæg</t>
  </si>
  <si>
    <t>FORKLARING:</t>
  </si>
  <si>
    <t>Type af cirkulationspumpe:</t>
  </si>
  <si>
    <t>Fjernvarmens forudsætninger</t>
  </si>
  <si>
    <t>kr. inkl. moms</t>
  </si>
  <si>
    <t>kr. inkl. moms.</t>
  </si>
  <si>
    <t>Leasingafgift, Termix 2-2, inkl. vejrkompensering</t>
  </si>
  <si>
    <t>Det forudsættes at vejrkompenseringsanlægget giver 5 % forbrugsbesparelse</t>
  </si>
  <si>
    <t>Skorstensfejning</t>
  </si>
  <si>
    <t>1 gang pr. år</t>
  </si>
  <si>
    <t>D &amp; V af oliekedel, gennemsnit pr. år, med udkaldsdækn.</t>
  </si>
  <si>
    <t>Årsbesparelse, el,  ved skift fra gl. til ny cirkulationspumpe</t>
  </si>
  <si>
    <t>kr./år</t>
  </si>
  <si>
    <t>Beregning og resultater:</t>
  </si>
  <si>
    <t>Virkningsgrad af oliefyr:</t>
  </si>
  <si>
    <t>Udgift til olie:</t>
  </si>
  <si>
    <t>Skorstensfejning:</t>
  </si>
  <si>
    <t>Drift og vedligehold af varmeanlæg (inkl. udkaldsdækning):</t>
  </si>
  <si>
    <t>Varmeudgift ved oliefyring:</t>
  </si>
  <si>
    <t>Økonomi ved eksisterende oliefyr:</t>
  </si>
  <si>
    <t xml:space="preserve">Udgift til faste bidrag: </t>
  </si>
  <si>
    <t>Udgift til målerleje:</t>
  </si>
  <si>
    <t>Varmeforbrug i "normalår":</t>
  </si>
  <si>
    <t xml:space="preserve">Evt. besparelse ved cirkulationspumpe: </t>
  </si>
  <si>
    <t>Korrigeret olieforbrug i "normalår":</t>
  </si>
  <si>
    <t>Fjernvarmeforbrug er reduceret med 5% pga. etablering af vejrkompensring på varmeanlæg</t>
  </si>
  <si>
    <t>kWh/år:</t>
  </si>
  <si>
    <t>Leasing af veksler:</t>
  </si>
  <si>
    <t>Varmeudgift ved fjernvarme</t>
  </si>
  <si>
    <t>Årlig udgift ved skift til fjernvarme:</t>
  </si>
  <si>
    <t>kr.</t>
  </si>
  <si>
    <t xml:space="preserve">Besparelse ved skift til fjernvarme: </t>
  </si>
  <si>
    <t>Besparelse ved 10% højere oliepris:</t>
  </si>
  <si>
    <t>kr./liter</t>
  </si>
  <si>
    <t>For at der kan regnes på besparelsen skal der indtastes oplysninger om ejendommens størrelse og nuværende olieforbrug i de hvide felter til venstre</t>
  </si>
  <si>
    <t>Elforbrug til oliebrænder</t>
  </si>
  <si>
    <t>Elforbrug til oliebrænder:</t>
  </si>
  <si>
    <t>Skive Fjernvarme.</t>
  </si>
  <si>
    <t>Betingelser i forbindelse med oliefyrskampagne, 2016.</t>
  </si>
  <si>
    <t>Tilbudsbilag: Betingelser for tilbud på udskiftning af oliefyr til fjernvarme, feb. 2016.</t>
  </si>
  <si>
    <t>Tilbudsprisen omfatter:</t>
  </si>
  <si>
    <t>- Nedtagning og bortskaffelse af eksisterende oliefyr og evt. varmtvandsbeholder.</t>
  </si>
  <si>
    <t>- Tømning og afpropning af eksisterende olietank, samt nedtagning af synlig olieledning i fyrrum.</t>
  </si>
  <si>
    <t>- Levering og montering af fjernvarmeunit, Termix 2-2- med Danfoss ECL 110 automatik for regulering af</t>
  </si>
  <si>
    <t xml:space="preserve">  centralvarmetemperaturen efter udetemperaturen.</t>
  </si>
  <si>
    <t>- Levering og montering af sort Armaflex-isolering på fjernvarmerørene.</t>
  </si>
  <si>
    <t>- Let instruktion i anlæggets drift.</t>
  </si>
  <si>
    <t>- Oprydning og bortkørsel af oliefyr m.m.</t>
  </si>
  <si>
    <t>Udenfor tilbudsprisen er:</t>
  </si>
  <si>
    <t>Skive Fjernvarme, Tjekliste til brug ved besøg hos potentielle fjernvarmekunder</t>
  </si>
  <si>
    <t>Navn</t>
  </si>
  <si>
    <t>Adresse</t>
  </si>
  <si>
    <t>Mail</t>
  </si>
  <si>
    <t>Orientering om hvordan fjernvarme fungere kontra oliefyr</t>
  </si>
  <si>
    <t>Olieforbrug i 2015</t>
  </si>
  <si>
    <t>oplyst areal</t>
  </si>
  <si>
    <t>BBR-areal</t>
  </si>
  <si>
    <t>Oliefyrsdata</t>
  </si>
  <si>
    <t>fabrikat og alder</t>
  </si>
  <si>
    <t>Kedeltemp. vinter</t>
  </si>
  <si>
    <t>Kedeltemp. sommer</t>
  </si>
  <si>
    <t>Opblandes centralvarme</t>
  </si>
  <si>
    <t>Selvstændig VVB</t>
  </si>
  <si>
    <t>Foto af oliefyr og vvb</t>
  </si>
  <si>
    <t>Vurdering af radiatorstørrelser, ved t-frem= 60 gr.</t>
  </si>
  <si>
    <t>Vurdering af termostatventiler, man-gamle-nye</t>
  </si>
  <si>
    <t>Varmtvandsanlæg</t>
  </si>
  <si>
    <t>VVB/veksler</t>
  </si>
  <si>
    <t>Cirkulationspumpe på BV</t>
  </si>
  <si>
    <t>nej-gl-ursttyret-temp+urstyret</t>
  </si>
  <si>
    <t>BV-temp. målt til:</t>
  </si>
  <si>
    <t>Skorsten, alder</t>
  </si>
  <si>
    <t>type</t>
  </si>
  <si>
    <t xml:space="preserve">Olietank, alder, </t>
  </si>
  <si>
    <t>nedgravet/overjordisk</t>
  </si>
  <si>
    <t>plast, stål, sstål med glasfiber</t>
  </si>
  <si>
    <t>sløjfningstidspunkt</t>
  </si>
  <si>
    <t>Forudsætningsark gennemgået</t>
  </si>
  <si>
    <t>Økonomiberegning udført på stedet</t>
  </si>
  <si>
    <t>Beregnet besparelse</t>
  </si>
  <si>
    <t>Skitse af oliefyrets placering, vekslerplacering og stikledningsplacering</t>
  </si>
  <si>
    <t>Bemærkninger og særlige forhold</t>
  </si>
  <si>
    <t>Besøgsdato</t>
  </si>
  <si>
    <t>Energikonsulent</t>
  </si>
  <si>
    <t>ja.</t>
  </si>
  <si>
    <t>Ja/nej</t>
  </si>
  <si>
    <t>Vælg</t>
  </si>
  <si>
    <t>Tlf. nr.</t>
  </si>
  <si>
    <t>L</t>
  </si>
  <si>
    <r>
      <t>m</t>
    </r>
    <r>
      <rPr>
        <sz val="12"/>
        <color theme="1"/>
        <rFont val="Calibri"/>
        <family val="2"/>
        <scheme val="minor"/>
      </rPr>
      <t>2</t>
    </r>
  </si>
  <si>
    <t>m2</t>
  </si>
  <si>
    <t>Gr. C</t>
  </si>
  <si>
    <t>Varmeanlægget  ( Angiv type og navn)</t>
  </si>
  <si>
    <t>Kr/år</t>
  </si>
  <si>
    <t>'- Nedtagning af ekspansionbeholder.</t>
  </si>
  <si>
    <t>- Evt. fjernelse eller opgravning af olietank.</t>
  </si>
  <si>
    <t>- Afmelding af olietanken til kommunen</t>
  </si>
  <si>
    <t>- Afmelding af skorstensfejning til den lokale skorstensfejer.</t>
  </si>
  <si>
    <t>- Nedtagning eller af dækning af eksisterende skorsten, bortset fra røgrør i fyrrymmet.</t>
  </si>
  <si>
    <t>- Ændring eller optimering af eksisterende varmeinstallation og varmtvandsinstallation.</t>
  </si>
  <si>
    <t>- Isolering af eksisterende centralvarme- og varmt brugsvandsrør.</t>
  </si>
  <si>
    <t>- Opsætning af plade for skorstenshul i fyrrum.</t>
  </si>
  <si>
    <t>- Etablering af nedgravet fjernvarmestik og opsætning af hovedhaner .</t>
  </si>
  <si>
    <t>- Nødvendigt el-arbejde i forbindelse med installation af fjernvarmeveksler og fjernvarmemåler.</t>
  </si>
  <si>
    <t>- Evt. foranstaltninger i forbindelse med lækage fra olietank eller olieledninger.</t>
  </si>
  <si>
    <t>Anslået pris ved skift til fjernvarme:</t>
  </si>
  <si>
    <t>Det er skønnet at montagen af fjernvarmeveksleren koster kr. 8.000,00. Endelig pris aftales med egen VVS firma.</t>
  </si>
  <si>
    <t>Ovenstående beregning er foretaget på baggrund af erfaringstal og inddata fra forbruger. Det må derfor forventes afvigelser fra det beregnede fjernvarmeforbrug som følge af det enkelte varmeårs klima og evt. ændring af forbrugernes adfærd. Øknomien vil ligeledes afhænge af det enkelte års priser og takster. Kontakt gerne Skive Fjernvarme: Carsten Kjær tlf. 9752 0966, for hjælp til regnearket</t>
  </si>
  <si>
    <t>Skive Fjernvarme nedgraver/fremfører stikledning iht. aftale og reetablere arealet efter nedgravning. Der afsluttes med 2 haner indvendig i huset eller i skab på yderside af mur.</t>
  </si>
  <si>
    <t>Prisen på olie er valgt ud fra et gennemsnit blandt olielevarndører.</t>
  </si>
  <si>
    <t>*Varmeveksler kan forsyne et parcelhus på indtil 250 M2</t>
  </si>
  <si>
    <t>**Skorstensfejning er en vejledende pris og afhænger specifikke forhold omkring skorstenen</t>
  </si>
  <si>
    <t>Tilslutning med stikledning ( 13m ) og leasingveksleranlæg, standard</t>
  </si>
  <si>
    <t>Prisen omfatter etablering af 13m stikledning  og tilslutning af leaset fjernvarmeveksler:</t>
  </si>
  <si>
    <t>Graddage korrektion fra 2016 til normalår</t>
  </si>
  <si>
    <t>Olieforbrug i 2018:</t>
  </si>
  <si>
    <t>Oliepris, april 2019:</t>
  </si>
  <si>
    <t>Fjernvarmeforbrug, MWH pris 2019/20</t>
  </si>
  <si>
    <t>Fast bidrag, pr. BBR m2, pris 2019/20</t>
  </si>
  <si>
    <t>Målerleje, pris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</si>
</sst>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406]d\.\ mmmm\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Verdana"/>
      <family val="2"/>
    </font>
    <font>
      <sz val="14"/>
      <color theme="1"/>
      <name val="Verdana"/>
      <family val="2"/>
    </font>
    <font>
      <b/>
      <sz val="14"/>
      <color theme="1"/>
      <name val="Verdana"/>
      <family val="2"/>
    </font>
    <font>
      <b/>
      <sz val="11"/>
      <color theme="1"/>
      <name val="Verdana"/>
      <family val="2"/>
    </font>
    <font>
      <vertAlign val="superscript"/>
      <sz val="11"/>
      <color theme="1"/>
      <name val="Verdana"/>
      <family val="2"/>
    </font>
    <font>
      <sz val="9"/>
      <color theme="1"/>
      <name val="Calibri"/>
      <family val="2"/>
      <scheme val="minor"/>
    </font>
    <font>
      <u/>
      <sz val="11"/>
      <color theme="1"/>
      <name val="Calibri"/>
      <family val="2"/>
      <scheme val="minor"/>
    </font>
    <font>
      <sz val="9"/>
      <color indexed="81"/>
      <name val="Tahoma"/>
      <family val="2"/>
    </font>
    <font>
      <sz val="11"/>
      <name val="Verdana"/>
      <family val="2"/>
    </font>
    <font>
      <b/>
      <sz val="12"/>
      <color theme="1"/>
      <name val="Calibri"/>
      <family val="2"/>
      <scheme val="minor"/>
    </font>
    <font>
      <sz val="11"/>
      <color rgb="FFFF0000"/>
      <name val="Calibri"/>
      <family val="2"/>
      <scheme val="minor"/>
    </font>
    <font>
      <u/>
      <sz val="11"/>
      <color theme="10"/>
      <name val="Calibri"/>
      <family val="2"/>
      <scheme val="minor"/>
    </font>
    <font>
      <sz val="11"/>
      <color rgb="FFFF0000"/>
      <name val="Verdana"/>
      <family val="2"/>
    </font>
    <font>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4EAED9"/>
        <bgColor indexed="64"/>
      </patternFill>
    </fill>
    <fill>
      <patternFill patternType="solid">
        <fgColor rgb="FF33CC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7"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CD881A"/>
      </left>
      <right/>
      <top style="thick">
        <color rgb="FFCD881A"/>
      </top>
      <bottom/>
      <diagonal/>
    </border>
    <border>
      <left/>
      <right/>
      <top style="thick">
        <color rgb="FFCD881A"/>
      </top>
      <bottom/>
      <diagonal/>
    </border>
    <border>
      <left/>
      <right style="thick">
        <color rgb="FFCD881A"/>
      </right>
      <top style="thick">
        <color rgb="FFCD881A"/>
      </top>
      <bottom/>
      <diagonal/>
    </border>
    <border>
      <left style="thick">
        <color rgb="FFCD881A"/>
      </left>
      <right/>
      <top/>
      <bottom/>
      <diagonal/>
    </border>
    <border>
      <left/>
      <right style="thick">
        <color rgb="FFCD881A"/>
      </right>
      <top/>
      <bottom/>
      <diagonal/>
    </border>
    <border>
      <left style="thick">
        <color rgb="FFCD881A"/>
      </left>
      <right/>
      <top/>
      <bottom style="thick">
        <color rgb="FFCD881A"/>
      </bottom>
      <diagonal/>
    </border>
    <border>
      <left/>
      <right/>
      <top/>
      <bottom style="thick">
        <color rgb="FFCD881A"/>
      </bottom>
      <diagonal/>
    </border>
    <border>
      <left/>
      <right style="thick">
        <color rgb="FFCD881A"/>
      </right>
      <top/>
      <bottom style="thick">
        <color rgb="FFCD881A"/>
      </bottom>
      <diagonal/>
    </border>
    <border>
      <left style="thick">
        <color rgb="FFCD881A"/>
      </left>
      <right/>
      <top style="thick">
        <color rgb="FFCD881A"/>
      </top>
      <bottom style="thick">
        <color rgb="FFCD881A"/>
      </bottom>
      <diagonal/>
    </border>
    <border>
      <left/>
      <right/>
      <top style="thick">
        <color rgb="FFCD881A"/>
      </top>
      <bottom style="thick">
        <color rgb="FFCD881A"/>
      </bottom>
      <diagonal/>
    </border>
    <border>
      <left/>
      <right style="thick">
        <color rgb="FFCD881A"/>
      </right>
      <top style="thick">
        <color rgb="FFCD881A"/>
      </top>
      <bottom style="thick">
        <color rgb="FFCD881A"/>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55">
    <xf numFmtId="0" fontId="0" fillId="0" borderId="0" xfId="0"/>
    <xf numFmtId="0" fontId="2" fillId="0" borderId="0" xfId="0" applyFont="1"/>
    <xf numFmtId="0" fontId="3" fillId="0" borderId="0" xfId="0" applyFont="1"/>
    <xf numFmtId="0" fontId="0" fillId="2" borderId="0" xfId="0" applyFill="1"/>
    <xf numFmtId="9" fontId="0" fillId="2" borderId="0" xfId="0" applyNumberFormat="1" applyFill="1"/>
    <xf numFmtId="9" fontId="0" fillId="2" borderId="0" xfId="0" applyNumberFormat="1" applyFill="1" applyBorder="1"/>
    <xf numFmtId="0" fontId="8" fillId="0" borderId="0" xfId="0" applyFont="1"/>
    <xf numFmtId="3" fontId="8" fillId="0" borderId="0" xfId="0" applyNumberFormat="1" applyFont="1"/>
    <xf numFmtId="0" fontId="8" fillId="0" borderId="0" xfId="0" applyFont="1" applyFill="1"/>
    <xf numFmtId="0" fontId="8" fillId="3" borderId="0" xfId="0" applyFont="1" applyFill="1"/>
    <xf numFmtId="0" fontId="0" fillId="0" borderId="0" xfId="0" applyBorder="1"/>
    <xf numFmtId="3" fontId="0" fillId="0" borderId="0" xfId="0" applyNumberFormat="1" applyBorder="1"/>
    <xf numFmtId="3" fontId="9" fillId="0" borderId="0" xfId="0" applyNumberFormat="1" applyFont="1" applyBorder="1"/>
    <xf numFmtId="0" fontId="8" fillId="0" borderId="0" xfId="0" applyFont="1" applyBorder="1"/>
    <xf numFmtId="1" fontId="0" fillId="0" borderId="0" xfId="0" applyNumberFormat="1" applyBorder="1"/>
    <xf numFmtId="0" fontId="2" fillId="0" borderId="0" xfId="0" applyFont="1" applyBorder="1"/>
    <xf numFmtId="3" fontId="2" fillId="0" borderId="0" xfId="0" applyNumberFormat="1" applyFont="1" applyBorder="1"/>
    <xf numFmtId="0" fontId="3" fillId="0" borderId="0" xfId="0" applyFont="1" applyAlignment="1">
      <alignment vertical="center"/>
    </xf>
    <xf numFmtId="0" fontId="6" fillId="0" borderId="0" xfId="0" applyFont="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6" fillId="4" borderId="0"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Alignment="1">
      <alignment horizontal="left" vertical="center"/>
    </xf>
    <xf numFmtId="0" fontId="11" fillId="0" borderId="16" xfId="0" applyFont="1" applyFill="1" applyBorder="1" applyAlignment="1">
      <alignment vertical="center"/>
    </xf>
    <xf numFmtId="0" fontId="11" fillId="0" borderId="17" xfId="0" applyFont="1" applyFill="1" applyBorder="1" applyAlignment="1">
      <alignment vertical="center"/>
    </xf>
    <xf numFmtId="0" fontId="11" fillId="0" borderId="18" xfId="0" applyFont="1" applyFill="1" applyBorder="1" applyAlignment="1">
      <alignment vertical="center"/>
    </xf>
    <xf numFmtId="3" fontId="6" fillId="5" borderId="9" xfId="0" applyNumberFormat="1" applyFont="1" applyFill="1" applyBorder="1" applyAlignment="1">
      <alignment vertical="center"/>
    </xf>
    <xf numFmtId="0" fontId="6" fillId="5" borderId="9" xfId="0" applyFont="1" applyFill="1" applyBorder="1" applyAlignment="1">
      <alignment vertical="center"/>
    </xf>
    <xf numFmtId="0" fontId="6" fillId="5" borderId="10" xfId="0" applyFont="1" applyFill="1" applyBorder="1" applyAlignment="1">
      <alignment vertical="center"/>
    </xf>
    <xf numFmtId="0" fontId="6" fillId="5" borderId="8" xfId="0" applyFont="1" applyFill="1" applyBorder="1" applyAlignment="1">
      <alignment vertical="center"/>
    </xf>
    <xf numFmtId="164" fontId="6" fillId="5" borderId="9" xfId="0" applyNumberFormat="1" applyFont="1" applyFill="1" applyBorder="1" applyAlignment="1">
      <alignment vertical="center"/>
    </xf>
    <xf numFmtId="0" fontId="6" fillId="5" borderId="6" xfId="0" applyFont="1" applyFill="1" applyBorder="1" applyAlignment="1">
      <alignment vertical="center"/>
    </xf>
    <xf numFmtId="0" fontId="6" fillId="5" borderId="7" xfId="0" applyFont="1" applyFill="1" applyBorder="1" applyAlignment="1">
      <alignment vertical="center"/>
    </xf>
    <xf numFmtId="164" fontId="6" fillId="5" borderId="7" xfId="1" applyNumberFormat="1" applyFont="1" applyFill="1" applyBorder="1" applyAlignment="1">
      <alignment vertical="center"/>
    </xf>
    <xf numFmtId="0" fontId="3" fillId="0" borderId="0" xfId="0" applyFont="1" applyProtection="1">
      <protection locked="0"/>
    </xf>
    <xf numFmtId="0" fontId="6" fillId="2" borderId="0" xfId="0" applyFont="1" applyFill="1" applyBorder="1" applyAlignment="1">
      <alignment horizontal="left" vertical="center"/>
    </xf>
    <xf numFmtId="0" fontId="3" fillId="2" borderId="0" xfId="0" applyFont="1" applyFill="1" applyAlignment="1">
      <alignment vertical="center"/>
    </xf>
    <xf numFmtId="164" fontId="3" fillId="2" borderId="0" xfId="1" applyNumberFormat="1" applyFont="1" applyFill="1" applyAlignment="1">
      <alignment vertical="center"/>
    </xf>
    <xf numFmtId="9" fontId="3" fillId="2" borderId="0" xfId="2"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3" fillId="2" borderId="1" xfId="0" applyFont="1" applyFill="1" applyBorder="1" applyAlignment="1">
      <alignment vertical="center"/>
    </xf>
    <xf numFmtId="0" fontId="4" fillId="2" borderId="2" xfId="0" applyFont="1" applyFill="1" applyBorder="1" applyAlignment="1">
      <alignment vertical="center"/>
    </xf>
    <xf numFmtId="0" fontId="3" fillId="2" borderId="2" xfId="0" applyFont="1" applyFill="1" applyBorder="1" applyAlignment="1">
      <alignment vertical="center"/>
    </xf>
    <xf numFmtId="43" fontId="3" fillId="2" borderId="2" xfId="1"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center"/>
    </xf>
    <xf numFmtId="164" fontId="3" fillId="2" borderId="0" xfId="1" applyNumberFormat="1" applyFont="1" applyFill="1" applyBorder="1" applyAlignment="1">
      <alignment vertical="center"/>
    </xf>
    <xf numFmtId="0" fontId="3" fillId="2" borderId="5" xfId="0" applyFont="1" applyFill="1" applyBorder="1" applyAlignment="1">
      <alignment vertical="center"/>
    </xf>
    <xf numFmtId="1" fontId="3" fillId="2" borderId="0" xfId="0" applyNumberFormat="1" applyFont="1" applyFill="1" applyBorder="1" applyAlignment="1">
      <alignment vertical="center"/>
    </xf>
    <xf numFmtId="0" fontId="6" fillId="5" borderId="22" xfId="0" applyFont="1" applyFill="1" applyBorder="1" applyAlignment="1">
      <alignment vertical="center"/>
    </xf>
    <xf numFmtId="0" fontId="0" fillId="0" borderId="0" xfId="0" applyAlignment="1">
      <alignment vertical="center"/>
    </xf>
    <xf numFmtId="0" fontId="2" fillId="0" borderId="0" xfId="0" applyFont="1" applyAlignment="1">
      <alignment vertical="center"/>
    </xf>
    <xf numFmtId="0" fontId="12" fillId="0" borderId="0" xfId="0" applyFont="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6" borderId="24" xfId="0" applyFill="1" applyBorder="1"/>
    <xf numFmtId="0" fontId="0" fillId="6" borderId="26" xfId="0" applyFill="1" applyBorder="1"/>
    <xf numFmtId="0" fontId="0" fillId="6" borderId="25" xfId="0" applyFill="1" applyBorder="1"/>
    <xf numFmtId="0" fontId="0" fillId="6" borderId="0" xfId="0" applyFill="1" applyBorder="1"/>
    <xf numFmtId="0" fontId="0" fillId="6" borderId="31" xfId="0" applyFill="1" applyBorder="1"/>
    <xf numFmtId="0" fontId="0" fillId="6" borderId="23" xfId="0" applyFill="1" applyBorder="1"/>
    <xf numFmtId="0" fontId="0" fillId="6" borderId="0" xfId="0" applyFill="1"/>
    <xf numFmtId="0" fontId="0" fillId="6" borderId="27" xfId="0" applyFill="1" applyBorder="1"/>
    <xf numFmtId="0" fontId="0" fillId="6" borderId="28" xfId="0" applyFill="1" applyBorder="1"/>
    <xf numFmtId="0" fontId="0" fillId="7" borderId="24" xfId="0" applyFill="1" applyBorder="1"/>
    <xf numFmtId="0" fontId="0" fillId="7" borderId="25" xfId="0" applyFill="1" applyBorder="1"/>
    <xf numFmtId="0" fontId="0" fillId="7" borderId="26" xfId="0" applyFill="1" applyBorder="1"/>
    <xf numFmtId="0" fontId="0" fillId="8" borderId="24" xfId="0" applyFill="1" applyBorder="1"/>
    <xf numFmtId="0" fontId="0" fillId="8" borderId="25" xfId="0" applyFill="1" applyBorder="1"/>
    <xf numFmtId="0" fontId="0" fillId="8" borderId="26" xfId="0" applyFill="1" applyBorder="1"/>
    <xf numFmtId="0" fontId="0" fillId="9" borderId="24" xfId="0" applyFill="1" applyBorder="1"/>
    <xf numFmtId="0" fontId="0" fillId="9" borderId="26" xfId="0" applyFill="1" applyBorder="1"/>
    <xf numFmtId="0" fontId="0" fillId="10" borderId="24" xfId="0" applyFill="1" applyBorder="1"/>
    <xf numFmtId="0" fontId="0" fillId="10" borderId="26" xfId="0" applyFill="1" applyBorder="1"/>
    <xf numFmtId="0" fontId="0" fillId="10" borderId="25" xfId="0" applyFill="1" applyBorder="1"/>
    <xf numFmtId="0" fontId="0" fillId="10" borderId="0" xfId="0" applyFill="1"/>
    <xf numFmtId="0" fontId="0" fillId="10" borderId="29" xfId="0" applyFill="1" applyBorder="1"/>
    <xf numFmtId="0" fontId="0" fillId="10" borderId="30" xfId="0" applyFill="1" applyBorder="1"/>
    <xf numFmtId="0" fontId="0" fillId="10" borderId="33" xfId="0" applyFill="1" applyBorder="1"/>
    <xf numFmtId="0" fontId="0" fillId="11" borderId="24" xfId="0" applyFill="1" applyBorder="1"/>
    <xf numFmtId="0" fontId="0" fillId="11" borderId="25" xfId="0" applyFill="1" applyBorder="1"/>
    <xf numFmtId="0" fontId="0" fillId="11" borderId="26" xfId="0" applyFill="1" applyBorder="1"/>
    <xf numFmtId="0" fontId="0" fillId="11" borderId="23" xfId="0" applyFill="1" applyBorder="1"/>
    <xf numFmtId="0" fontId="0" fillId="12" borderId="24" xfId="0" applyFill="1" applyBorder="1"/>
    <xf numFmtId="0" fontId="0" fillId="12" borderId="25" xfId="0" applyFill="1" applyBorder="1"/>
    <xf numFmtId="0" fontId="0" fillId="12" borderId="26" xfId="0" applyFill="1" applyBorder="1"/>
    <xf numFmtId="0" fontId="0" fillId="0" borderId="31" xfId="0" applyBorder="1"/>
    <xf numFmtId="0" fontId="0" fillId="0" borderId="27" xfId="0" applyBorder="1"/>
    <xf numFmtId="0" fontId="0" fillId="0" borderId="28"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33" xfId="0" applyBorder="1"/>
    <xf numFmtId="0" fontId="0" fillId="0" borderId="24" xfId="0" applyBorder="1"/>
    <xf numFmtId="0" fontId="0" fillId="0" borderId="26" xfId="0" applyBorder="1"/>
    <xf numFmtId="0" fontId="14" fillId="2" borderId="25" xfId="3" applyFill="1" applyBorder="1"/>
    <xf numFmtId="0" fontId="13" fillId="0" borderId="0" xfId="0" applyFont="1"/>
    <xf numFmtId="0" fontId="15" fillId="0" borderId="0" xfId="0" applyFont="1" applyAlignment="1">
      <alignment vertical="center"/>
    </xf>
    <xf numFmtId="0" fontId="15" fillId="2" borderId="0" xfId="0" applyFont="1" applyFill="1" applyAlignment="1">
      <alignment vertical="center"/>
    </xf>
    <xf numFmtId="0" fontId="0" fillId="6" borderId="23" xfId="0" applyFill="1" applyBorder="1" applyAlignment="1">
      <alignment horizontal="right"/>
    </xf>
    <xf numFmtId="0" fontId="0" fillId="6" borderId="32" xfId="0" applyFill="1" applyBorder="1" applyAlignment="1">
      <alignment horizontal="center"/>
    </xf>
    <xf numFmtId="0" fontId="0" fillId="8" borderId="23" xfId="0" applyFill="1" applyBorder="1"/>
    <xf numFmtId="0" fontId="0" fillId="12" borderId="23" xfId="0" applyFill="1" applyBorder="1" applyAlignment="1">
      <alignment horizontal="center"/>
    </xf>
    <xf numFmtId="0" fontId="0" fillId="11" borderId="23" xfId="0" applyFill="1" applyBorder="1" applyAlignment="1">
      <alignment horizontal="left"/>
    </xf>
    <xf numFmtId="0" fontId="0" fillId="0" borderId="0" xfId="0" quotePrefix="1" applyAlignment="1">
      <alignment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5" fillId="4" borderId="0" xfId="0" applyFont="1" applyFill="1" applyAlignment="1">
      <alignment horizontal="center" vertical="center" wrapText="1"/>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right" vertical="center"/>
      <protection locked="0"/>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9"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0" fillId="9" borderId="24" xfId="0" applyFill="1"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2" borderId="24" xfId="0" applyFill="1" applyBorder="1" applyAlignment="1">
      <alignment horizontal="left"/>
    </xf>
    <xf numFmtId="0" fontId="0" fillId="6" borderId="24" xfId="0" applyFill="1" applyBorder="1" applyAlignment="1">
      <alignment horizontal="right"/>
    </xf>
    <xf numFmtId="0" fontId="0" fillId="0" borderId="26" xfId="0" applyBorder="1" applyAlignment="1">
      <alignment horizontal="right"/>
    </xf>
    <xf numFmtId="0" fontId="0" fillId="6" borderId="24" xfId="0" applyFill="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7" borderId="24" xfId="0" applyFill="1" applyBorder="1" applyAlignment="1">
      <alignment horizontal="center"/>
    </xf>
    <xf numFmtId="0" fontId="0" fillId="7" borderId="24" xfId="0" applyFill="1" applyBorder="1" applyAlignment="1">
      <alignment horizontal="left"/>
    </xf>
    <xf numFmtId="0" fontId="0" fillId="8" borderId="24" xfId="0" applyFill="1" applyBorder="1" applyAlignment="1">
      <alignment horizontal="center"/>
    </xf>
    <xf numFmtId="165" fontId="0" fillId="0" borderId="24" xfId="0" applyNumberFormat="1" applyBorder="1" applyAlignment="1">
      <alignment horizontal="center"/>
    </xf>
    <xf numFmtId="165" fontId="0" fillId="0" borderId="26" xfId="0" applyNumberFormat="1" applyBorder="1" applyAlignment="1">
      <alignment horizontal="center"/>
    </xf>
    <xf numFmtId="0" fontId="0" fillId="0" borderId="24" xfId="0" applyBorder="1" applyAlignment="1">
      <alignment horizontal="center"/>
    </xf>
    <xf numFmtId="2" fontId="0" fillId="11" borderId="24" xfId="0" applyNumberFormat="1" applyFill="1" applyBorder="1" applyAlignment="1">
      <alignment horizontal="right"/>
    </xf>
    <xf numFmtId="2" fontId="0" fillId="0" borderId="25" xfId="0" applyNumberFormat="1" applyBorder="1" applyAlignment="1">
      <alignment horizontal="right"/>
    </xf>
    <xf numFmtId="0" fontId="0" fillId="10" borderId="24" xfId="0" applyFill="1" applyBorder="1" applyAlignment="1">
      <alignment horizontal="center"/>
    </xf>
    <xf numFmtId="0" fontId="0" fillId="11" borderId="24" xfId="0" applyFill="1" applyBorder="1" applyAlignment="1">
      <alignment horizontal="center"/>
    </xf>
    <xf numFmtId="3" fontId="3" fillId="2" borderId="0" xfId="0" applyNumberFormat="1" applyFont="1" applyFill="1" applyBorder="1" applyAlignment="1">
      <alignment vertical="center"/>
    </xf>
  </cellXfs>
  <cellStyles count="4">
    <cellStyle name="Komma" xfId="1" builtinId="3"/>
    <cellStyle name="Link" xfId="3" builtinId="8"/>
    <cellStyle name="Normal" xfId="0" builtinId="0"/>
    <cellStyle name="Procent" xfId="2" builtinId="5"/>
  </cellStyles>
  <dxfs count="0"/>
  <tableStyles count="0" defaultTableStyle="TableStyleMedium2" defaultPivotStyle="PivotStyleLight16"/>
  <colors>
    <mruColors>
      <color rgb="FFCD881A"/>
      <color rgb="FF999900"/>
      <color rgb="FF33CC00"/>
      <color rgb="FF339900"/>
      <color rgb="FF999943"/>
      <color rgb="FFCAD3FA"/>
      <color rgb="FFCAD344"/>
      <color rgb="FF4EAED9"/>
      <color rgb="FFFF505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hjælpeark til rullemenu'!$E$6" fmlaRange="'hjælpeark til rullemenu'!$B$1:$C$7" noThreeD="1" sel="7" val="0"/>
</file>

<file path=xl/ctrlProps/ctrlProp2.xml><?xml version="1.0" encoding="utf-8"?>
<formControlPr xmlns="http://schemas.microsoft.com/office/spreadsheetml/2009/9/main" objectType="Drop" dropStyle="combo" dx="16" fmlaLink="'hjælpeark til rullemenu'!$E$10" fmlaRange="'hjælpeark til rullemenu'!$B$9:$C$11" noThreeD="1"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6</xdr:col>
          <xdr:colOff>504825</xdr:colOff>
          <xdr:row>6</xdr:row>
          <xdr:rowOff>333375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7</xdr:row>
          <xdr:rowOff>9525</xdr:rowOff>
        </xdr:from>
        <xdr:to>
          <xdr:col>6</xdr:col>
          <xdr:colOff>495300</xdr:colOff>
          <xdr:row>7</xdr:row>
          <xdr:rowOff>323850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L44"/>
  <sheetViews>
    <sheetView tabSelected="1" topLeftCell="A23" zoomScaleNormal="100" workbookViewId="0">
      <selection activeCell="R33" sqref="R33"/>
    </sheetView>
  </sheetViews>
  <sheetFormatPr defaultRowHeight="14.25" x14ac:dyDescent="0.25"/>
  <cols>
    <col min="1" max="8" width="12.7109375" style="17" customWidth="1"/>
    <col min="9" max="12" width="10.7109375" style="17" customWidth="1"/>
    <col min="13" max="16384" width="9.140625" style="17"/>
  </cols>
  <sheetData>
    <row r="1" spans="1:12" x14ac:dyDescent="0.25">
      <c r="A1" s="121" t="s">
        <v>0</v>
      </c>
      <c r="B1" s="121"/>
      <c r="C1" s="121"/>
      <c r="D1" s="121"/>
      <c r="E1" s="121"/>
      <c r="F1" s="121"/>
      <c r="G1" s="121"/>
      <c r="H1" s="121"/>
    </row>
    <row r="2" spans="1:12" ht="28.5" customHeight="1" thickBot="1" x14ac:dyDescent="0.3">
      <c r="A2" s="121"/>
      <c r="B2" s="121"/>
      <c r="C2" s="121"/>
      <c r="D2" s="121"/>
      <c r="E2" s="121"/>
      <c r="F2" s="121"/>
      <c r="G2" s="121"/>
      <c r="H2" s="121"/>
    </row>
    <row r="3" spans="1:12" ht="27" customHeight="1" thickTop="1" x14ac:dyDescent="0.25">
      <c r="A3" s="21" t="s">
        <v>14</v>
      </c>
      <c r="B3" s="22"/>
      <c r="C3" s="22"/>
      <c r="D3" s="22"/>
      <c r="E3" s="22"/>
      <c r="F3" s="22"/>
      <c r="G3" s="22"/>
      <c r="H3" s="22"/>
      <c r="I3" s="124" t="s">
        <v>15</v>
      </c>
      <c r="J3" s="125"/>
      <c r="K3" s="125"/>
      <c r="L3" s="126"/>
    </row>
    <row r="4" spans="1:12" ht="27" customHeight="1" x14ac:dyDescent="0.25">
      <c r="A4" s="22" t="s">
        <v>1</v>
      </c>
      <c r="B4" s="22"/>
      <c r="C4" s="22"/>
      <c r="D4" s="122"/>
      <c r="E4" s="122"/>
      <c r="F4" s="122"/>
      <c r="G4" s="122"/>
      <c r="H4" s="122"/>
      <c r="I4" s="127" t="s">
        <v>48</v>
      </c>
      <c r="J4" s="128"/>
      <c r="K4" s="128"/>
      <c r="L4" s="129"/>
    </row>
    <row r="5" spans="1:12" ht="27" customHeight="1" x14ac:dyDescent="0.25">
      <c r="A5" s="22" t="s">
        <v>10</v>
      </c>
      <c r="B5" s="22"/>
      <c r="C5" s="22"/>
      <c r="D5" s="123"/>
      <c r="E5" s="123"/>
      <c r="F5" s="123"/>
      <c r="G5" s="22" t="s">
        <v>11</v>
      </c>
      <c r="H5" s="22"/>
      <c r="I5" s="127"/>
      <c r="J5" s="128"/>
      <c r="K5" s="128"/>
      <c r="L5" s="129"/>
    </row>
    <row r="6" spans="1:12" ht="27" customHeight="1" x14ac:dyDescent="0.25">
      <c r="A6" s="22" t="s">
        <v>129</v>
      </c>
      <c r="B6" s="22"/>
      <c r="C6" s="22"/>
      <c r="D6" s="123"/>
      <c r="E6" s="123"/>
      <c r="F6" s="123"/>
      <c r="G6" s="22" t="s">
        <v>12</v>
      </c>
      <c r="H6" s="22"/>
      <c r="I6" s="127"/>
      <c r="J6" s="128"/>
      <c r="K6" s="128"/>
      <c r="L6" s="129"/>
    </row>
    <row r="7" spans="1:12" ht="27" customHeight="1" x14ac:dyDescent="0.25">
      <c r="A7" s="22" t="s">
        <v>13</v>
      </c>
      <c r="B7" s="22"/>
      <c r="C7" s="22"/>
      <c r="D7" s="22"/>
      <c r="E7" s="22"/>
      <c r="F7" s="22"/>
      <c r="G7" s="22"/>
      <c r="H7" s="22"/>
      <c r="I7" s="127"/>
      <c r="J7" s="128"/>
      <c r="K7" s="128"/>
      <c r="L7" s="129"/>
    </row>
    <row r="8" spans="1:12" ht="27" customHeight="1" thickBot="1" x14ac:dyDescent="0.3">
      <c r="A8" s="23" t="s">
        <v>16</v>
      </c>
      <c r="B8" s="23"/>
      <c r="C8" s="23"/>
      <c r="D8" s="23"/>
      <c r="E8" s="23"/>
      <c r="F8" s="23"/>
      <c r="G8" s="23"/>
      <c r="H8" s="23"/>
      <c r="I8" s="24"/>
      <c r="J8" s="25"/>
      <c r="K8" s="25"/>
      <c r="L8" s="26"/>
    </row>
    <row r="9" spans="1:12" ht="27" customHeight="1" thickTop="1" x14ac:dyDescent="0.25">
      <c r="A9" s="36" t="s">
        <v>27</v>
      </c>
      <c r="B9" s="37"/>
      <c r="C9" s="37"/>
      <c r="D9" s="37"/>
      <c r="E9" s="37"/>
      <c r="F9" s="37"/>
      <c r="G9" s="37"/>
      <c r="H9" s="37"/>
    </row>
    <row r="10" spans="1:12" ht="27" customHeight="1" x14ac:dyDescent="0.25">
      <c r="A10" s="37" t="s">
        <v>38</v>
      </c>
      <c r="B10" s="37"/>
      <c r="C10" s="37"/>
      <c r="D10" s="37"/>
      <c r="E10" s="37"/>
      <c r="F10" s="38">
        <f>+D6*forudsætninger!G12*0.75+0.25*D6</f>
        <v>0</v>
      </c>
      <c r="G10" s="37" t="s">
        <v>12</v>
      </c>
      <c r="H10" s="37"/>
    </row>
    <row r="11" spans="1:12" ht="27" customHeight="1" x14ac:dyDescent="0.25">
      <c r="A11" s="37" t="s">
        <v>28</v>
      </c>
      <c r="B11" s="37"/>
      <c r="C11" s="37"/>
      <c r="D11" s="37"/>
      <c r="E11" s="37"/>
      <c r="F11" s="39">
        <f>VLOOKUP('hjælpeark til rullemenu'!E6,'hjælpeark til rullemenu'!A1:C7,3)</f>
        <v>0</v>
      </c>
      <c r="G11" s="37"/>
      <c r="H11" s="37"/>
    </row>
    <row r="12" spans="1:12" ht="15" customHeight="1" x14ac:dyDescent="0.25">
      <c r="A12" s="37"/>
      <c r="B12" s="37"/>
      <c r="C12" s="37"/>
      <c r="D12" s="37"/>
      <c r="E12" s="37"/>
      <c r="F12" s="39"/>
      <c r="G12" s="37"/>
      <c r="H12" s="37"/>
    </row>
    <row r="13" spans="1:12" ht="27" customHeight="1" thickBot="1" x14ac:dyDescent="0.3">
      <c r="A13" s="40" t="s">
        <v>33</v>
      </c>
      <c r="B13" s="41"/>
      <c r="C13" s="41"/>
      <c r="D13" s="37"/>
      <c r="E13" s="37"/>
      <c r="F13" s="39"/>
      <c r="G13" s="37"/>
      <c r="H13" s="37"/>
    </row>
    <row r="14" spans="1:12" ht="27" customHeight="1" thickTop="1" x14ac:dyDescent="0.25">
      <c r="A14" s="42" t="s">
        <v>130</v>
      </c>
      <c r="B14" s="43"/>
      <c r="C14" s="43"/>
      <c r="D14" s="44"/>
      <c r="E14" s="44"/>
      <c r="F14" s="45">
        <v>9.75</v>
      </c>
      <c r="G14" s="44" t="s">
        <v>47</v>
      </c>
      <c r="H14" s="46"/>
      <c r="I14" s="115" t="s">
        <v>123</v>
      </c>
      <c r="J14" s="115"/>
      <c r="K14" s="115"/>
      <c r="L14" s="116"/>
    </row>
    <row r="15" spans="1:12" ht="27" customHeight="1" thickBot="1" x14ac:dyDescent="0.3">
      <c r="A15" s="47" t="s">
        <v>29</v>
      </c>
      <c r="B15" s="48"/>
      <c r="C15" s="48"/>
      <c r="D15" s="48"/>
      <c r="E15" s="48"/>
      <c r="F15" s="49">
        <f>+F10*F14</f>
        <v>0</v>
      </c>
      <c r="G15" s="48" t="s">
        <v>26</v>
      </c>
      <c r="H15" s="50"/>
      <c r="I15" s="117"/>
      <c r="J15" s="117"/>
      <c r="K15" s="117"/>
      <c r="L15" s="118"/>
    </row>
    <row r="16" spans="1:12" ht="27" customHeight="1" thickTop="1" x14ac:dyDescent="0.25">
      <c r="A16" s="47" t="s">
        <v>30</v>
      </c>
      <c r="B16" s="48"/>
      <c r="C16" s="48"/>
      <c r="D16" s="48"/>
      <c r="E16" s="48"/>
      <c r="F16" s="49">
        <v>315</v>
      </c>
      <c r="G16" s="48" t="s">
        <v>26</v>
      </c>
      <c r="H16" s="50"/>
      <c r="I16" s="19"/>
      <c r="J16" s="20"/>
      <c r="K16" s="20"/>
      <c r="L16" s="20"/>
    </row>
    <row r="17" spans="1:12" ht="27" customHeight="1" thickBot="1" x14ac:dyDescent="0.3">
      <c r="A17" s="47" t="s">
        <v>50</v>
      </c>
      <c r="B17" s="48"/>
      <c r="C17" s="48"/>
      <c r="D17" s="48"/>
      <c r="E17" s="48"/>
      <c r="F17" s="49">
        <f>+forudsætninger!G10</f>
        <v>800</v>
      </c>
      <c r="G17" s="48" t="s">
        <v>26</v>
      </c>
      <c r="H17" s="50"/>
      <c r="I17" s="19"/>
      <c r="J17" s="20"/>
      <c r="K17" s="20"/>
      <c r="L17" s="20"/>
    </row>
    <row r="18" spans="1:12" ht="27" customHeight="1" thickTop="1" x14ac:dyDescent="0.25">
      <c r="A18" s="47" t="s">
        <v>31</v>
      </c>
      <c r="B18" s="48"/>
      <c r="C18" s="48"/>
      <c r="D18" s="48"/>
      <c r="E18" s="48"/>
      <c r="F18" s="49">
        <f>+forudsætninger!G9</f>
        <v>2575</v>
      </c>
      <c r="G18" s="48" t="s">
        <v>26</v>
      </c>
      <c r="H18" s="50"/>
      <c r="I18" s="115" t="str">
        <f>CONCATENATE("Omkostning til eksisterende oliefyring, uden investering i kedel m.v. er beregnet til: ",ROUND(F19,0)," ",G19)</f>
        <v>Omkostning til eksisterende oliefyring, uden investering i kedel m.v. er beregnet til: 3700 kr./år</v>
      </c>
      <c r="J18" s="115"/>
      <c r="K18" s="115"/>
      <c r="L18" s="116"/>
    </row>
    <row r="19" spans="1:12" s="18" customFormat="1" ht="27" customHeight="1" thickBot="1" x14ac:dyDescent="0.3">
      <c r="A19" s="32" t="s">
        <v>32</v>
      </c>
      <c r="B19" s="33"/>
      <c r="C19" s="33"/>
      <c r="D19" s="33"/>
      <c r="E19" s="33"/>
      <c r="F19" s="34">
        <f>SUM(F14:F18)</f>
        <v>3699.75</v>
      </c>
      <c r="G19" s="33" t="s">
        <v>26</v>
      </c>
      <c r="H19" s="52"/>
      <c r="I19" s="117"/>
      <c r="J19" s="117"/>
      <c r="K19" s="117"/>
      <c r="L19" s="118"/>
    </row>
    <row r="20" spans="1:12" ht="15" customHeight="1" x14ac:dyDescent="0.25">
      <c r="A20" s="37"/>
      <c r="B20" s="37"/>
      <c r="C20" s="37"/>
      <c r="D20" s="37"/>
      <c r="E20" s="37"/>
      <c r="F20" s="37"/>
      <c r="G20" s="37"/>
      <c r="H20" s="37"/>
    </row>
    <row r="21" spans="1:12" ht="27" customHeight="1" thickBot="1" x14ac:dyDescent="0.3">
      <c r="A21" s="40" t="s">
        <v>43</v>
      </c>
      <c r="B21" s="37"/>
      <c r="C21" s="37"/>
      <c r="D21" s="37"/>
      <c r="E21" s="37"/>
      <c r="F21" s="37"/>
      <c r="G21" s="37"/>
      <c r="H21" s="37"/>
    </row>
    <row r="22" spans="1:12" ht="27" customHeight="1" x14ac:dyDescent="0.25">
      <c r="A22" s="42" t="s">
        <v>34</v>
      </c>
      <c r="B22" s="44"/>
      <c r="C22" s="44"/>
      <c r="D22" s="44"/>
      <c r="E22" s="44"/>
      <c r="F22" s="44">
        <f>+D5*forudsætninger!G4</f>
        <v>0</v>
      </c>
      <c r="G22" s="44" t="s">
        <v>26</v>
      </c>
      <c r="H22" s="46"/>
    </row>
    <row r="23" spans="1:12" ht="27" customHeight="1" thickBot="1" x14ac:dyDescent="0.3">
      <c r="A23" s="47" t="s">
        <v>35</v>
      </c>
      <c r="B23" s="48"/>
      <c r="C23" s="48"/>
      <c r="D23" s="48"/>
      <c r="E23" s="48"/>
      <c r="F23" s="48">
        <f>+forudsætninger!G5</f>
        <v>625</v>
      </c>
      <c r="G23" s="48" t="s">
        <v>26</v>
      </c>
      <c r="H23" s="50"/>
    </row>
    <row r="24" spans="1:12" ht="47.25" customHeight="1" thickTop="1" thickBot="1" x14ac:dyDescent="0.3">
      <c r="A24" s="47" t="s">
        <v>36</v>
      </c>
      <c r="B24" s="48"/>
      <c r="C24" s="48"/>
      <c r="D24" s="51">
        <f>+F10*10*F11*0.95</f>
        <v>0</v>
      </c>
      <c r="E24" s="48" t="s">
        <v>40</v>
      </c>
      <c r="F24" s="49">
        <f>+D24*forudsætninger!G3/1000</f>
        <v>0</v>
      </c>
      <c r="G24" s="48" t="s">
        <v>26</v>
      </c>
      <c r="H24" s="48"/>
      <c r="I24" s="132" t="s">
        <v>39</v>
      </c>
      <c r="J24" s="133"/>
      <c r="K24" s="133"/>
      <c r="L24" s="134"/>
    </row>
    <row r="25" spans="1:12" ht="27" customHeight="1" thickTop="1" thickBot="1" x14ac:dyDescent="0.3">
      <c r="A25" s="47" t="s">
        <v>41</v>
      </c>
      <c r="B25" s="48"/>
      <c r="C25" s="48"/>
      <c r="D25" s="51"/>
      <c r="E25" s="48"/>
      <c r="F25" s="154">
        <f>+forudsætninger!G6</f>
        <v>1260</v>
      </c>
      <c r="G25" s="48" t="s">
        <v>26</v>
      </c>
      <c r="H25" s="50"/>
    </row>
    <row r="26" spans="1:12" ht="27" customHeight="1" thickTop="1" x14ac:dyDescent="0.25">
      <c r="A26" s="47" t="s">
        <v>37</v>
      </c>
      <c r="B26" s="48"/>
      <c r="C26" s="48"/>
      <c r="D26" s="48"/>
      <c r="E26" s="48"/>
      <c r="F26" s="49">
        <f>IF('hjælpeark til rullemenu'!E10=1,600,0)</f>
        <v>0</v>
      </c>
      <c r="G26" s="48" t="s">
        <v>26</v>
      </c>
      <c r="H26" s="48"/>
      <c r="I26" s="119" t="str">
        <f>CONCATENATE("Omkostning til fjernvarme, inkl. leje af fjernvarmeunit er beregnet til:                        ",ROUND(F27,0)," ",G27)</f>
        <v>Omkostning til fjernvarme, inkl. leje af fjernvarmeunit er beregnet til:                        1885 kr./år</v>
      </c>
      <c r="J26" s="115"/>
      <c r="K26" s="115"/>
      <c r="L26" s="116"/>
    </row>
    <row r="27" spans="1:12" ht="27" customHeight="1" thickBot="1" x14ac:dyDescent="0.3">
      <c r="A27" s="32" t="s">
        <v>42</v>
      </c>
      <c r="B27" s="33"/>
      <c r="C27" s="33"/>
      <c r="D27" s="33"/>
      <c r="E27" s="33"/>
      <c r="F27" s="34">
        <f>SUM(F22:F25)-F26</f>
        <v>1885</v>
      </c>
      <c r="G27" s="33" t="s">
        <v>26</v>
      </c>
      <c r="H27" s="33"/>
      <c r="I27" s="120"/>
      <c r="J27" s="117"/>
      <c r="K27" s="117"/>
      <c r="L27" s="118"/>
    </row>
    <row r="28" spans="1:12" ht="27" customHeight="1" thickBot="1" x14ac:dyDescent="0.3">
      <c r="A28" s="37"/>
      <c r="B28" s="37"/>
      <c r="C28" s="37"/>
      <c r="D28" s="37"/>
      <c r="E28" s="37"/>
      <c r="F28" s="37"/>
      <c r="G28" s="37"/>
      <c r="H28" s="37"/>
    </row>
    <row r="29" spans="1:12" ht="27" customHeight="1" thickBot="1" x14ac:dyDescent="0.3">
      <c r="A29" s="30" t="s">
        <v>45</v>
      </c>
      <c r="B29" s="28"/>
      <c r="C29" s="28"/>
      <c r="D29" s="28"/>
      <c r="E29" s="28"/>
      <c r="F29" s="31">
        <f>+F19-F27</f>
        <v>1814.75</v>
      </c>
      <c r="G29" s="28" t="s">
        <v>26</v>
      </c>
      <c r="H29" s="29"/>
      <c r="I29" s="107"/>
    </row>
    <row r="30" spans="1:12" ht="27" customHeight="1" thickBot="1" x14ac:dyDescent="0.3">
      <c r="A30" s="37"/>
      <c r="B30" s="37"/>
      <c r="C30" s="37"/>
      <c r="D30" s="37"/>
      <c r="E30" s="108"/>
      <c r="F30" s="37"/>
      <c r="G30" s="37"/>
      <c r="H30" s="37"/>
    </row>
    <row r="31" spans="1:12" ht="27" customHeight="1" thickBot="1" x14ac:dyDescent="0.3">
      <c r="A31" s="30" t="s">
        <v>46</v>
      </c>
      <c r="B31" s="28"/>
      <c r="C31" s="28"/>
      <c r="D31" s="28"/>
      <c r="E31" s="28"/>
      <c r="F31" s="31">
        <f>+F29+F15*0.1</f>
        <v>1814.75</v>
      </c>
      <c r="G31" s="28" t="s">
        <v>26</v>
      </c>
      <c r="H31" s="29"/>
    </row>
    <row r="32" spans="1:12" ht="27" customHeight="1" x14ac:dyDescent="0.25">
      <c r="A32" s="37"/>
      <c r="B32" s="37"/>
      <c r="C32" s="37"/>
      <c r="D32" s="37"/>
      <c r="E32" s="37"/>
      <c r="F32" s="37"/>
      <c r="G32" s="37"/>
      <c r="H32" s="37"/>
    </row>
    <row r="33" spans="1:12" ht="27" customHeight="1" thickBot="1" x14ac:dyDescent="0.3">
      <c r="A33" s="40" t="s">
        <v>119</v>
      </c>
      <c r="B33" s="37"/>
      <c r="C33" s="37"/>
      <c r="D33" s="37"/>
      <c r="E33" s="37"/>
      <c r="F33" s="37"/>
      <c r="G33" s="37"/>
      <c r="H33" s="37"/>
    </row>
    <row r="34" spans="1:12" ht="66" customHeight="1" thickTop="1" thickBot="1" x14ac:dyDescent="0.3">
      <c r="A34" s="130" t="s">
        <v>127</v>
      </c>
      <c r="B34" s="131"/>
      <c r="C34" s="131"/>
      <c r="D34" s="131"/>
      <c r="E34" s="131"/>
      <c r="F34" s="27">
        <f>+forudsætninger!G2</f>
        <v>22625</v>
      </c>
      <c r="G34" s="28" t="s">
        <v>44</v>
      </c>
      <c r="H34" s="28"/>
      <c r="I34" s="132" t="s">
        <v>120</v>
      </c>
      <c r="J34" s="133"/>
      <c r="K34" s="133"/>
      <c r="L34" s="134"/>
    </row>
    <row r="35" spans="1:12" ht="27" customHeight="1" thickBot="1" x14ac:dyDescent="0.3"/>
    <row r="36" spans="1:12" ht="60.75" customHeight="1" thickTop="1" x14ac:dyDescent="0.25">
      <c r="A36" s="119" t="s">
        <v>122</v>
      </c>
      <c r="B36" s="115"/>
      <c r="C36" s="115"/>
      <c r="D36" s="115"/>
      <c r="E36" s="115"/>
      <c r="F36" s="115"/>
      <c r="G36" s="115"/>
      <c r="H36" s="116"/>
    </row>
    <row r="37" spans="1:12" ht="77.25" customHeight="1" thickBot="1" x14ac:dyDescent="0.3">
      <c r="A37" s="120" t="s">
        <v>121</v>
      </c>
      <c r="B37" s="117"/>
      <c r="C37" s="117"/>
      <c r="D37" s="117"/>
      <c r="E37" s="117"/>
      <c r="F37" s="117"/>
      <c r="G37" s="117"/>
      <c r="H37" s="118"/>
    </row>
    <row r="38" spans="1:12" ht="27" customHeight="1" thickTop="1" x14ac:dyDescent="0.25"/>
    <row r="39" spans="1:12" ht="27" customHeight="1" x14ac:dyDescent="0.25"/>
    <row r="40" spans="1:12" ht="27" customHeight="1" x14ac:dyDescent="0.2">
      <c r="A40" s="6"/>
      <c r="B40" s="6"/>
      <c r="C40" s="6"/>
      <c r="D40" s="6"/>
      <c r="E40" s="6"/>
      <c r="F40" s="6"/>
      <c r="G40" s="6"/>
      <c r="H40" s="6"/>
    </row>
    <row r="41" spans="1:12" ht="27" customHeight="1" x14ac:dyDescent="0.2">
      <c r="A41" s="6"/>
      <c r="B41" s="6"/>
      <c r="C41" s="6"/>
      <c r="D41" s="6"/>
      <c r="E41" s="6"/>
      <c r="F41" s="6"/>
      <c r="G41" s="6"/>
      <c r="H41" s="6"/>
    </row>
    <row r="42" spans="1:12" ht="27" customHeight="1" x14ac:dyDescent="0.2">
      <c r="A42" s="6"/>
      <c r="B42" s="6"/>
      <c r="C42" s="6"/>
      <c r="D42" s="6"/>
      <c r="E42" s="6"/>
      <c r="F42" s="13"/>
      <c r="G42" s="13"/>
      <c r="H42" s="6"/>
    </row>
    <row r="43" spans="1:12" ht="27" customHeight="1" x14ac:dyDescent="0.25"/>
    <row r="44" spans="1:12" ht="27" customHeight="1" x14ac:dyDescent="0.25"/>
  </sheetData>
  <sheetProtection algorithmName="SHA-512" hashValue="JU+AWW3T8Cr4v8fBXOKnR3uF0XHqB4RoQdMASnC388nvYpisuZ03TepDCttZVoC4lSA9GUAnrClH5FevmMldcw==" saltValue="SCCT835Uh2Vv5Y0KqkhxGg==" spinCount="100000" sheet="1" objects="1" scenarios="1"/>
  <mergeCells count="14">
    <mergeCell ref="A34:E34"/>
    <mergeCell ref="I34:L34"/>
    <mergeCell ref="A36:H36"/>
    <mergeCell ref="A37:H37"/>
    <mergeCell ref="I24:L24"/>
    <mergeCell ref="I18:L19"/>
    <mergeCell ref="I26:L27"/>
    <mergeCell ref="A1:H2"/>
    <mergeCell ref="D4:H4"/>
    <mergeCell ref="D5:F5"/>
    <mergeCell ref="D6:F6"/>
    <mergeCell ref="I3:L3"/>
    <mergeCell ref="I4:L7"/>
    <mergeCell ref="I14:L15"/>
  </mergeCells>
  <pageMargins left="0.7" right="0.7" top="0.75" bottom="0.75" header="0.3" footer="0.3"/>
  <pageSetup paperSize="9" scale="60"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6</xdr:row>
                    <xdr:rowOff>0</xdr:rowOff>
                  </from>
                  <to>
                    <xdr:col>6</xdr:col>
                    <xdr:colOff>504825</xdr:colOff>
                    <xdr:row>6</xdr:row>
                    <xdr:rowOff>333375</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3</xdr:col>
                    <xdr:colOff>600075</xdr:colOff>
                    <xdr:row>7</xdr:row>
                    <xdr:rowOff>9525</xdr:rowOff>
                  </from>
                  <to>
                    <xdr:col>6</xdr:col>
                    <xdr:colOff>495300</xdr:colOff>
                    <xdr:row>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F11"/>
  <sheetViews>
    <sheetView workbookViewId="0">
      <selection activeCell="G26" sqref="G26:H27"/>
    </sheetView>
  </sheetViews>
  <sheetFormatPr defaultRowHeight="15" x14ac:dyDescent="0.25"/>
  <cols>
    <col min="2" max="2" width="49.85546875" bestFit="1" customWidth="1"/>
  </cols>
  <sheetData>
    <row r="1" spans="1:6" x14ac:dyDescent="0.25">
      <c r="A1">
        <v>1</v>
      </c>
      <c r="B1" s="3" t="s">
        <v>2</v>
      </c>
      <c r="C1" s="4">
        <v>0.5</v>
      </c>
    </row>
    <row r="2" spans="1:6" x14ac:dyDescent="0.25">
      <c r="A2">
        <v>2</v>
      </c>
      <c r="B2" s="3" t="s">
        <v>3</v>
      </c>
      <c r="C2" s="4">
        <v>0.7</v>
      </c>
    </row>
    <row r="3" spans="1:6" x14ac:dyDescent="0.25">
      <c r="A3">
        <v>3</v>
      </c>
      <c r="B3" s="3" t="s">
        <v>4</v>
      </c>
      <c r="C3" s="4">
        <v>0.8</v>
      </c>
    </row>
    <row r="4" spans="1:6" x14ac:dyDescent="0.25">
      <c r="A4">
        <v>4</v>
      </c>
      <c r="B4" s="3" t="s">
        <v>5</v>
      </c>
      <c r="C4" s="4">
        <v>0.85</v>
      </c>
    </row>
    <row r="5" spans="1:6" x14ac:dyDescent="0.25">
      <c r="A5">
        <v>5</v>
      </c>
      <c r="B5" s="3" t="s">
        <v>6</v>
      </c>
      <c r="C5" s="4">
        <v>0.9</v>
      </c>
    </row>
    <row r="6" spans="1:6" x14ac:dyDescent="0.25">
      <c r="A6">
        <v>6</v>
      </c>
      <c r="B6" s="3" t="s">
        <v>7</v>
      </c>
      <c r="C6" s="4">
        <v>0.95</v>
      </c>
      <c r="E6" s="35">
        <v>7</v>
      </c>
      <c r="F6" s="2"/>
    </row>
    <row r="7" spans="1:6" x14ac:dyDescent="0.25">
      <c r="A7">
        <v>7</v>
      </c>
      <c r="B7" s="3" t="s">
        <v>100</v>
      </c>
      <c r="C7" s="4">
        <v>0</v>
      </c>
    </row>
    <row r="9" spans="1:6" x14ac:dyDescent="0.25">
      <c r="A9">
        <v>1</v>
      </c>
      <c r="B9" s="3" t="s">
        <v>8</v>
      </c>
      <c r="C9" s="5">
        <v>1</v>
      </c>
    </row>
    <row r="10" spans="1:6" x14ac:dyDescent="0.25">
      <c r="A10">
        <v>2</v>
      </c>
      <c r="B10" s="3" t="s">
        <v>9</v>
      </c>
      <c r="C10" s="5">
        <v>0</v>
      </c>
      <c r="E10" s="35">
        <v>3</v>
      </c>
      <c r="F10" s="2"/>
    </row>
    <row r="11" spans="1:6" x14ac:dyDescent="0.25">
      <c r="A11">
        <v>3</v>
      </c>
      <c r="B11" s="3" t="s">
        <v>100</v>
      </c>
      <c r="C11" s="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I26"/>
  <sheetViews>
    <sheetView workbookViewId="0">
      <selection activeCell="Q10" sqref="Q10"/>
    </sheetView>
  </sheetViews>
  <sheetFormatPr defaultRowHeight="15" x14ac:dyDescent="0.25"/>
  <cols>
    <col min="7" max="7" width="12.5703125" bestFit="1" customWidth="1"/>
  </cols>
  <sheetData>
    <row r="1" spans="1:9" x14ac:dyDescent="0.25">
      <c r="A1" s="1" t="s">
        <v>17</v>
      </c>
      <c r="B1" s="1"/>
      <c r="C1" s="1"/>
    </row>
    <row r="2" spans="1:9" x14ac:dyDescent="0.25">
      <c r="A2" s="6" t="s">
        <v>126</v>
      </c>
      <c r="B2" s="6"/>
      <c r="C2" s="6"/>
      <c r="D2" s="6"/>
      <c r="E2" s="6"/>
      <c r="F2" s="6"/>
      <c r="G2" s="7">
        <v>22625</v>
      </c>
      <c r="H2" s="7" t="s">
        <v>18</v>
      </c>
      <c r="I2" s="6"/>
    </row>
    <row r="3" spans="1:9" x14ac:dyDescent="0.25">
      <c r="A3" s="6" t="s">
        <v>131</v>
      </c>
      <c r="B3" s="6"/>
      <c r="C3" s="6"/>
      <c r="D3" s="6"/>
      <c r="E3" s="6"/>
      <c r="F3" s="6"/>
      <c r="G3" s="6">
        <v>545</v>
      </c>
      <c r="H3" s="6" t="s">
        <v>19</v>
      </c>
      <c r="I3" s="6"/>
    </row>
    <row r="4" spans="1:9" x14ac:dyDescent="0.25">
      <c r="A4" s="6" t="s">
        <v>132</v>
      </c>
      <c r="B4" s="6"/>
      <c r="C4" s="6"/>
      <c r="D4" s="6"/>
      <c r="E4" s="6"/>
      <c r="F4" s="6"/>
      <c r="G4" s="6">
        <v>27.5</v>
      </c>
      <c r="H4" s="6" t="s">
        <v>19</v>
      </c>
      <c r="I4" s="6"/>
    </row>
    <row r="5" spans="1:9" x14ac:dyDescent="0.25">
      <c r="A5" s="6" t="s">
        <v>133</v>
      </c>
      <c r="B5" s="6"/>
      <c r="C5" s="6"/>
      <c r="D5" s="6"/>
      <c r="E5" s="6"/>
      <c r="F5" s="6"/>
      <c r="G5" s="6">
        <v>625</v>
      </c>
      <c r="H5" s="6" t="s">
        <v>19</v>
      </c>
      <c r="I5" s="6"/>
    </row>
    <row r="6" spans="1:9" x14ac:dyDescent="0.25">
      <c r="A6" s="6" t="s">
        <v>20</v>
      </c>
      <c r="B6" s="6"/>
      <c r="C6" s="6"/>
      <c r="D6" s="6"/>
      <c r="E6" s="6"/>
      <c r="F6" s="6"/>
      <c r="G6" s="6">
        <v>1260</v>
      </c>
      <c r="H6" s="6" t="s">
        <v>19</v>
      </c>
      <c r="I6" s="6"/>
    </row>
    <row r="7" spans="1:9" x14ac:dyDescent="0.25">
      <c r="A7" s="6" t="s">
        <v>21</v>
      </c>
      <c r="B7" s="6"/>
      <c r="C7" s="6"/>
      <c r="D7" s="6"/>
      <c r="E7" s="6"/>
      <c r="F7" s="6"/>
      <c r="G7" s="6"/>
      <c r="H7" s="6"/>
      <c r="I7" s="6"/>
    </row>
    <row r="8" spans="1:9" x14ac:dyDescent="0.25">
      <c r="A8" s="6" t="s">
        <v>22</v>
      </c>
      <c r="B8" s="6"/>
      <c r="C8" s="6"/>
      <c r="D8" s="6" t="s">
        <v>23</v>
      </c>
      <c r="E8" s="6"/>
      <c r="F8" s="6"/>
      <c r="G8" s="8">
        <f>252*1.25</f>
        <v>315</v>
      </c>
      <c r="H8" s="6" t="s">
        <v>19</v>
      </c>
      <c r="I8" s="6"/>
    </row>
    <row r="9" spans="1:9" x14ac:dyDescent="0.25">
      <c r="A9" s="6" t="s">
        <v>24</v>
      </c>
      <c r="B9" s="6"/>
      <c r="C9" s="6"/>
      <c r="D9" s="6"/>
      <c r="E9" s="6"/>
      <c r="F9" s="6"/>
      <c r="G9" s="8">
        <v>2575</v>
      </c>
      <c r="H9" s="6" t="s">
        <v>18</v>
      </c>
      <c r="I9" s="6"/>
    </row>
    <row r="10" spans="1:9" x14ac:dyDescent="0.25">
      <c r="A10" s="6" t="s">
        <v>49</v>
      </c>
      <c r="B10" s="6"/>
      <c r="C10" s="6"/>
      <c r="D10" s="6"/>
      <c r="E10" s="6"/>
      <c r="F10" s="6"/>
      <c r="G10" s="8">
        <v>800</v>
      </c>
      <c r="H10" s="6" t="s">
        <v>18</v>
      </c>
      <c r="I10" s="6"/>
    </row>
    <row r="11" spans="1:9" x14ac:dyDescent="0.25">
      <c r="A11" s="6" t="s">
        <v>25</v>
      </c>
      <c r="B11" s="6"/>
      <c r="C11" s="6"/>
      <c r="D11" s="6"/>
      <c r="E11" s="6"/>
      <c r="F11" s="6"/>
      <c r="G11" s="6">
        <v>600</v>
      </c>
      <c r="H11" s="6" t="s">
        <v>19</v>
      </c>
      <c r="I11" s="6"/>
    </row>
    <row r="12" spans="1:9" x14ac:dyDescent="0.25">
      <c r="A12" s="6" t="s">
        <v>128</v>
      </c>
      <c r="B12" s="6"/>
      <c r="C12" s="6"/>
      <c r="D12" s="6"/>
      <c r="E12" s="6"/>
      <c r="F12" s="6"/>
      <c r="G12" s="9">
        <f>3112/2653.8</f>
        <v>1.1726580752129021</v>
      </c>
      <c r="H12" s="6"/>
      <c r="I12" s="6"/>
    </row>
    <row r="13" spans="1:9" x14ac:dyDescent="0.25">
      <c r="H13" s="6"/>
      <c r="I13" s="6"/>
    </row>
    <row r="14" spans="1:9" x14ac:dyDescent="0.25">
      <c r="A14" s="1"/>
      <c r="B14" s="1"/>
      <c r="C14" s="1"/>
      <c r="E14" s="10"/>
      <c r="F14" s="10"/>
      <c r="G14" s="10"/>
    </row>
    <row r="15" spans="1:9" x14ac:dyDescent="0.25">
      <c r="A15" t="s">
        <v>124</v>
      </c>
      <c r="E15" s="10"/>
      <c r="F15" s="10"/>
      <c r="G15" s="14"/>
      <c r="H15" s="10"/>
    </row>
    <row r="16" spans="1:9" x14ac:dyDescent="0.25">
      <c r="A16" t="s">
        <v>125</v>
      </c>
      <c r="E16" s="10"/>
      <c r="F16" s="10"/>
      <c r="G16" s="10"/>
      <c r="H16" s="10"/>
    </row>
    <row r="17" spans="1:9" x14ac:dyDescent="0.25">
      <c r="E17" s="10"/>
      <c r="F17" s="10"/>
      <c r="G17" s="14"/>
      <c r="H17" s="10"/>
    </row>
    <row r="18" spans="1:9" x14ac:dyDescent="0.25">
      <c r="E18" s="10"/>
      <c r="F18" s="10"/>
      <c r="G18" s="10"/>
      <c r="H18" s="10"/>
    </row>
    <row r="19" spans="1:9" x14ac:dyDescent="0.25">
      <c r="E19" s="10"/>
      <c r="F19" s="10"/>
      <c r="G19" s="11"/>
      <c r="H19" s="10"/>
    </row>
    <row r="20" spans="1:9" x14ac:dyDescent="0.25">
      <c r="E20" s="10"/>
      <c r="F20" s="10"/>
      <c r="G20" s="12"/>
      <c r="H20" s="10"/>
    </row>
    <row r="21" spans="1:9" x14ac:dyDescent="0.25">
      <c r="A21" s="1"/>
      <c r="B21" s="1"/>
      <c r="C21" s="1"/>
      <c r="D21" s="1"/>
      <c r="E21" s="15"/>
      <c r="F21" s="15"/>
      <c r="G21" s="16"/>
      <c r="H21" s="10"/>
    </row>
    <row r="22" spans="1:9" x14ac:dyDescent="0.25">
      <c r="F22" s="10"/>
      <c r="G22" s="10"/>
      <c r="H22" s="10"/>
    </row>
    <row r="23" spans="1:9" x14ac:dyDescent="0.25">
      <c r="A23" s="6"/>
      <c r="B23" s="6"/>
      <c r="C23" s="6"/>
      <c r="D23" s="6"/>
      <c r="E23" s="6"/>
      <c r="F23" s="6"/>
      <c r="G23" s="6"/>
    </row>
    <row r="24" spans="1:9" x14ac:dyDescent="0.25">
      <c r="A24" s="6"/>
      <c r="B24" s="6"/>
      <c r="C24" s="6"/>
      <c r="D24" s="6"/>
      <c r="E24" s="6"/>
      <c r="F24" s="6"/>
      <c r="G24" s="6"/>
      <c r="H24" s="6"/>
      <c r="I24" s="6"/>
    </row>
    <row r="25" spans="1:9" x14ac:dyDescent="0.25">
      <c r="A25" s="6"/>
      <c r="B25" s="6"/>
      <c r="C25" s="6"/>
      <c r="D25" s="6"/>
      <c r="E25" s="6"/>
      <c r="F25" s="13"/>
      <c r="G25" s="13"/>
      <c r="H25" s="6"/>
      <c r="I25" s="6"/>
    </row>
    <row r="26" spans="1:9" x14ac:dyDescent="0.25">
      <c r="H26" s="6"/>
      <c r="I26" s="6"/>
    </row>
  </sheetData>
  <sheetProtection algorithmName="SHA-512" hashValue="GO7BvlqZ4rCTqnX2CZoe59PzyHJnOS60bbtFGQAfTzWjyTGKcQtDWcmx0QqN5cTIlaNc8EE+yAnmmY8fhNsUrA==" saltValue="bXVEJBIsKYtf0cb6nqULqA==" spinCount="100000" sheet="1" objects="1" scenarios="1" selectLockedCells="1" selectUnlockedCell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
  <sheetViews>
    <sheetView workbookViewId="0">
      <selection activeCell="A47" sqref="A47"/>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N23" sqref="N23"/>
    </sheetView>
  </sheetViews>
  <sheetFormatPr defaultRowHeight="15" x14ac:dyDescent="0.25"/>
  <cols>
    <col min="5" max="5" width="13.28515625" customWidth="1"/>
    <col min="7" max="7" width="11" customWidth="1"/>
    <col min="8" max="8" width="15.140625" customWidth="1"/>
    <col min="9" max="9" width="9.140625" customWidth="1"/>
  </cols>
  <sheetData>
    <row r="1" spans="1:9" ht="15.75" x14ac:dyDescent="0.25">
      <c r="A1" s="55" t="s">
        <v>63</v>
      </c>
      <c r="B1" s="55"/>
      <c r="C1" s="55"/>
      <c r="D1" s="55"/>
      <c r="E1" s="55"/>
      <c r="F1" s="55"/>
      <c r="G1" s="55"/>
      <c r="H1" s="55"/>
      <c r="I1" s="55"/>
    </row>
    <row r="3" spans="1:9" x14ac:dyDescent="0.25">
      <c r="A3" s="56" t="s">
        <v>64</v>
      </c>
      <c r="B3" s="138"/>
      <c r="C3" s="136"/>
      <c r="D3" s="136"/>
      <c r="E3" s="137"/>
      <c r="F3" s="57" t="s">
        <v>101</v>
      </c>
      <c r="G3" s="138"/>
      <c r="H3" s="137"/>
      <c r="I3" s="10"/>
    </row>
    <row r="4" spans="1:9" x14ac:dyDescent="0.25">
      <c r="A4" s="56" t="s">
        <v>65</v>
      </c>
      <c r="B4" s="138"/>
      <c r="C4" s="136"/>
      <c r="D4" s="136"/>
      <c r="E4" s="137"/>
      <c r="F4" s="57" t="s">
        <v>66</v>
      </c>
      <c r="G4" s="138"/>
      <c r="H4" s="137"/>
      <c r="I4" s="10"/>
    </row>
    <row r="5" spans="1:9" x14ac:dyDescent="0.25">
      <c r="A5" s="57"/>
      <c r="B5" s="58"/>
      <c r="C5" s="58"/>
      <c r="D5" s="58"/>
      <c r="E5" s="105"/>
      <c r="F5" s="58"/>
      <c r="G5" s="60"/>
      <c r="H5" s="61"/>
    </row>
    <row r="6" spans="1:9" x14ac:dyDescent="0.25">
      <c r="A6" s="62" t="s">
        <v>67</v>
      </c>
      <c r="B6" s="63"/>
      <c r="C6" s="63"/>
      <c r="D6" s="63"/>
      <c r="E6" s="63"/>
      <c r="F6" s="63"/>
      <c r="G6" s="57" t="s">
        <v>98</v>
      </c>
      <c r="H6" s="59"/>
    </row>
    <row r="8" spans="1:9" x14ac:dyDescent="0.25">
      <c r="A8" s="64" t="s">
        <v>68</v>
      </c>
      <c r="B8" s="65"/>
      <c r="C8" s="139"/>
      <c r="D8" s="140"/>
      <c r="E8" s="66" t="s">
        <v>102</v>
      </c>
      <c r="F8" s="66"/>
      <c r="G8" s="66"/>
      <c r="H8" s="65"/>
    </row>
    <row r="9" spans="1:9" ht="15.75" x14ac:dyDescent="0.25">
      <c r="A9" s="67"/>
      <c r="B9" s="68" t="s">
        <v>69</v>
      </c>
      <c r="C9" s="65"/>
      <c r="D9" s="109"/>
      <c r="E9" s="65" t="s">
        <v>104</v>
      </c>
      <c r="F9" s="69" t="s">
        <v>70</v>
      </c>
      <c r="G9" s="109"/>
      <c r="H9" s="65" t="s">
        <v>103</v>
      </c>
    </row>
    <row r="10" spans="1:9" x14ac:dyDescent="0.25">
      <c r="A10" s="64" t="s">
        <v>71</v>
      </c>
      <c r="B10" s="65"/>
      <c r="C10" s="64" t="s">
        <v>72</v>
      </c>
      <c r="D10" s="65"/>
      <c r="E10" s="64"/>
      <c r="F10" s="66"/>
      <c r="G10" s="66"/>
      <c r="H10" s="65"/>
    </row>
    <row r="11" spans="1:9" x14ac:dyDescent="0.25">
      <c r="A11" s="70"/>
      <c r="B11" s="64" t="s">
        <v>73</v>
      </c>
      <c r="C11" s="65"/>
      <c r="D11" s="109"/>
      <c r="E11" s="65" t="s">
        <v>105</v>
      </c>
      <c r="F11" s="64" t="s">
        <v>74</v>
      </c>
      <c r="G11" s="65"/>
      <c r="H11" s="69"/>
    </row>
    <row r="12" spans="1:9" x14ac:dyDescent="0.25">
      <c r="A12" s="70"/>
      <c r="B12" s="68" t="s">
        <v>75</v>
      </c>
      <c r="C12" s="71"/>
      <c r="D12" s="72"/>
      <c r="E12" s="110"/>
      <c r="F12" s="68" t="s">
        <v>76</v>
      </c>
      <c r="G12" s="72"/>
      <c r="H12" s="110"/>
    </row>
    <row r="13" spans="1:9" x14ac:dyDescent="0.25">
      <c r="A13" s="64" t="s">
        <v>77</v>
      </c>
      <c r="B13" s="66"/>
      <c r="C13" s="66"/>
      <c r="D13" s="141"/>
      <c r="E13" s="142"/>
      <c r="F13" s="142"/>
      <c r="G13" s="142"/>
      <c r="H13" s="143"/>
    </row>
    <row r="15" spans="1:9" x14ac:dyDescent="0.25">
      <c r="A15" s="73" t="s">
        <v>106</v>
      </c>
      <c r="B15" s="74"/>
      <c r="C15" s="74"/>
      <c r="D15" s="74"/>
      <c r="E15" s="75"/>
      <c r="F15" s="144"/>
      <c r="G15" s="142"/>
      <c r="H15" s="143"/>
    </row>
    <row r="16" spans="1:9" x14ac:dyDescent="0.25">
      <c r="A16" s="73" t="s">
        <v>78</v>
      </c>
      <c r="B16" s="74"/>
      <c r="C16" s="74"/>
      <c r="D16" s="74"/>
      <c r="E16" s="75"/>
      <c r="F16" s="145"/>
      <c r="G16" s="136"/>
      <c r="H16" s="137"/>
    </row>
    <row r="17" spans="1:8" x14ac:dyDescent="0.25">
      <c r="A17" s="73" t="s">
        <v>79</v>
      </c>
      <c r="B17" s="74"/>
      <c r="C17" s="74"/>
      <c r="D17" s="74"/>
      <c r="E17" s="75"/>
      <c r="F17" s="145"/>
      <c r="G17" s="136"/>
      <c r="H17" s="137"/>
    </row>
    <row r="19" spans="1:8" x14ac:dyDescent="0.25">
      <c r="A19" s="76" t="s">
        <v>80</v>
      </c>
      <c r="B19" s="77"/>
      <c r="C19" s="77"/>
      <c r="D19" s="77" t="s">
        <v>81</v>
      </c>
      <c r="E19" s="78"/>
      <c r="F19" s="146"/>
      <c r="G19" s="142"/>
      <c r="H19" s="143"/>
    </row>
    <row r="20" spans="1:8" x14ac:dyDescent="0.25">
      <c r="A20" s="76" t="s">
        <v>82</v>
      </c>
      <c r="B20" s="77"/>
      <c r="C20" s="77"/>
      <c r="D20" s="77" t="s">
        <v>83</v>
      </c>
      <c r="E20" s="77"/>
      <c r="F20" s="78"/>
      <c r="G20" s="146"/>
      <c r="H20" s="143"/>
    </row>
    <row r="21" spans="1:8" x14ac:dyDescent="0.25">
      <c r="A21" s="76" t="s">
        <v>84</v>
      </c>
      <c r="B21" s="77"/>
      <c r="C21" s="77"/>
      <c r="D21" s="77"/>
      <c r="E21" s="77"/>
      <c r="F21" s="78"/>
      <c r="G21" s="111"/>
      <c r="H21" s="78" t="s">
        <v>105</v>
      </c>
    </row>
    <row r="23" spans="1:8" x14ac:dyDescent="0.25">
      <c r="A23" s="79" t="s">
        <v>85</v>
      </c>
      <c r="B23" s="80"/>
      <c r="C23" s="135"/>
      <c r="D23" s="136"/>
      <c r="E23" s="136"/>
      <c r="F23" s="136"/>
      <c r="G23" s="136"/>
      <c r="H23" s="137"/>
    </row>
    <row r="24" spans="1:8" x14ac:dyDescent="0.25">
      <c r="A24" s="79"/>
      <c r="B24" s="80" t="s">
        <v>86</v>
      </c>
      <c r="C24" s="135"/>
      <c r="D24" s="136"/>
      <c r="E24" s="136"/>
      <c r="F24" s="136"/>
      <c r="G24" s="136"/>
      <c r="H24" s="137"/>
    </row>
    <row r="26" spans="1:8" x14ac:dyDescent="0.25">
      <c r="A26" s="81" t="s">
        <v>87</v>
      </c>
      <c r="B26" s="83"/>
      <c r="C26" s="83"/>
      <c r="D26" s="83"/>
      <c r="E26" s="83"/>
      <c r="F26" s="83"/>
      <c r="G26" s="83"/>
      <c r="H26" s="82"/>
    </row>
    <row r="27" spans="1:8" x14ac:dyDescent="0.25">
      <c r="A27" s="84"/>
      <c r="B27" s="81" t="s">
        <v>88</v>
      </c>
      <c r="C27" s="83"/>
      <c r="D27" s="83"/>
      <c r="E27" s="82"/>
      <c r="F27" s="152"/>
      <c r="G27" s="142"/>
      <c r="H27" s="143"/>
    </row>
    <row r="28" spans="1:8" x14ac:dyDescent="0.25">
      <c r="A28" s="84"/>
      <c r="B28" s="81" t="s">
        <v>89</v>
      </c>
      <c r="C28" s="83"/>
      <c r="D28" s="83"/>
      <c r="E28" s="82"/>
      <c r="F28" s="152"/>
      <c r="G28" s="142"/>
      <c r="H28" s="143"/>
    </row>
    <row r="29" spans="1:8" x14ac:dyDescent="0.25">
      <c r="A29" s="84"/>
      <c r="B29" s="85" t="s">
        <v>90</v>
      </c>
      <c r="C29" s="86"/>
      <c r="D29" s="86"/>
      <c r="E29" s="87"/>
      <c r="F29" s="152"/>
      <c r="G29" s="142"/>
      <c r="H29" s="143"/>
    </row>
    <row r="32" spans="1:8" x14ac:dyDescent="0.25">
      <c r="A32" s="88" t="s">
        <v>91</v>
      </c>
      <c r="B32" s="89"/>
      <c r="C32" s="89"/>
      <c r="D32" s="89"/>
      <c r="E32" s="90" t="s">
        <v>99</v>
      </c>
      <c r="F32" s="153"/>
      <c r="G32" s="142"/>
      <c r="H32" s="143"/>
    </row>
    <row r="33" spans="1:8" x14ac:dyDescent="0.25">
      <c r="A33" s="88" t="s">
        <v>92</v>
      </c>
      <c r="B33" s="89"/>
      <c r="C33" s="89"/>
      <c r="D33" s="89"/>
      <c r="E33" s="89" t="s">
        <v>99</v>
      </c>
      <c r="F33" s="153"/>
      <c r="G33" s="142"/>
      <c r="H33" s="143"/>
    </row>
    <row r="34" spans="1:8" x14ac:dyDescent="0.25">
      <c r="A34" s="91"/>
      <c r="B34" s="88" t="s">
        <v>93</v>
      </c>
      <c r="C34" s="89"/>
      <c r="D34" s="89"/>
      <c r="E34" s="90"/>
      <c r="F34" s="150">
        <f>'beregning af besparelse'!$F$29</f>
        <v>1814.75</v>
      </c>
      <c r="G34" s="151"/>
      <c r="H34" s="113" t="s">
        <v>107</v>
      </c>
    </row>
    <row r="36" spans="1:8" x14ac:dyDescent="0.25">
      <c r="A36" s="92" t="s">
        <v>94</v>
      </c>
      <c r="B36" s="93"/>
      <c r="C36" s="93"/>
      <c r="D36" s="93"/>
      <c r="E36" s="93"/>
      <c r="F36" s="93"/>
      <c r="G36" s="94"/>
      <c r="H36" s="112"/>
    </row>
    <row r="37" spans="1:8" x14ac:dyDescent="0.25">
      <c r="B37" s="106"/>
      <c r="C37" s="106"/>
      <c r="D37" s="106"/>
      <c r="E37" s="106"/>
      <c r="F37" s="106"/>
      <c r="G37" s="106"/>
      <c r="H37" s="106"/>
    </row>
    <row r="38" spans="1:8" x14ac:dyDescent="0.25">
      <c r="A38" s="95" t="s">
        <v>95</v>
      </c>
      <c r="B38" s="96"/>
      <c r="C38" s="96"/>
      <c r="D38" s="97"/>
    </row>
    <row r="39" spans="1:8" x14ac:dyDescent="0.25">
      <c r="A39" s="95"/>
      <c r="B39" s="96"/>
      <c r="C39" s="96"/>
      <c r="D39" s="96"/>
      <c r="E39" s="96"/>
      <c r="F39" s="96"/>
      <c r="G39" s="96"/>
      <c r="H39" s="97"/>
    </row>
    <row r="40" spans="1:8" x14ac:dyDescent="0.25">
      <c r="A40" s="98"/>
      <c r="B40" s="10"/>
      <c r="C40" s="10"/>
      <c r="D40" s="10"/>
      <c r="E40" s="10"/>
      <c r="F40" s="10"/>
      <c r="G40" s="10"/>
      <c r="H40" s="99"/>
    </row>
    <row r="41" spans="1:8" x14ac:dyDescent="0.25">
      <c r="A41" s="98"/>
      <c r="B41" s="10"/>
      <c r="C41" s="10"/>
      <c r="D41" s="10"/>
      <c r="E41" s="10"/>
      <c r="F41" s="10"/>
      <c r="G41" s="10"/>
      <c r="H41" s="99"/>
    </row>
    <row r="42" spans="1:8" x14ac:dyDescent="0.25">
      <c r="A42" s="98"/>
      <c r="B42" s="10"/>
      <c r="C42" s="10"/>
      <c r="D42" s="10"/>
      <c r="E42" s="10"/>
      <c r="F42" s="10"/>
      <c r="G42" s="10"/>
      <c r="H42" s="99"/>
    </row>
    <row r="43" spans="1:8" x14ac:dyDescent="0.25">
      <c r="A43" s="98"/>
      <c r="B43" s="10"/>
      <c r="C43" s="10"/>
      <c r="D43" s="10"/>
      <c r="E43" s="10"/>
      <c r="F43" s="10"/>
      <c r="G43" s="10"/>
      <c r="H43" s="99"/>
    </row>
    <row r="44" spans="1:8" x14ac:dyDescent="0.25">
      <c r="A44" s="100"/>
      <c r="B44" s="101"/>
      <c r="C44" s="101"/>
      <c r="D44" s="101"/>
      <c r="E44" s="101"/>
      <c r="F44" s="101"/>
      <c r="G44" s="101"/>
      <c r="H44" s="102"/>
    </row>
    <row r="46" spans="1:8" x14ac:dyDescent="0.25">
      <c r="A46" s="103" t="s">
        <v>96</v>
      </c>
      <c r="B46" s="104"/>
      <c r="C46" s="147"/>
      <c r="D46" s="148"/>
    </row>
    <row r="47" spans="1:8" x14ac:dyDescent="0.25">
      <c r="A47" s="103" t="s">
        <v>97</v>
      </c>
      <c r="B47" s="104"/>
      <c r="C47" s="149"/>
      <c r="D47" s="142"/>
      <c r="E47" s="142"/>
      <c r="F47" s="143"/>
    </row>
  </sheetData>
  <mergeCells count="21">
    <mergeCell ref="C46:D46"/>
    <mergeCell ref="C47:F47"/>
    <mergeCell ref="F34:G34"/>
    <mergeCell ref="C24:H24"/>
    <mergeCell ref="F27:H27"/>
    <mergeCell ref="F28:H28"/>
    <mergeCell ref="F29:H29"/>
    <mergeCell ref="F32:H32"/>
    <mergeCell ref="F33:H33"/>
    <mergeCell ref="C23:H23"/>
    <mergeCell ref="B3:E3"/>
    <mergeCell ref="B4:E4"/>
    <mergeCell ref="G3:H3"/>
    <mergeCell ref="G4:H4"/>
    <mergeCell ref="C8:D8"/>
    <mergeCell ref="D13:H13"/>
    <mergeCell ref="F15:H15"/>
    <mergeCell ref="F16:H16"/>
    <mergeCell ref="F17:H17"/>
    <mergeCell ref="F19:H19"/>
    <mergeCell ref="G20:H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0" sqref="A20"/>
    </sheetView>
  </sheetViews>
  <sheetFormatPr defaultRowHeight="15" x14ac:dyDescent="0.25"/>
  <sheetData>
    <row r="1" spans="1:1" x14ac:dyDescent="0.25">
      <c r="A1" s="54" t="s">
        <v>51</v>
      </c>
    </row>
    <row r="2" spans="1:1" x14ac:dyDescent="0.25">
      <c r="A2" s="54" t="s">
        <v>52</v>
      </c>
    </row>
    <row r="3" spans="1:1" x14ac:dyDescent="0.25">
      <c r="A3" s="53"/>
    </row>
    <row r="4" spans="1:1" x14ac:dyDescent="0.25">
      <c r="A4" s="53"/>
    </row>
    <row r="5" spans="1:1" x14ac:dyDescent="0.25">
      <c r="A5" s="53" t="s">
        <v>53</v>
      </c>
    </row>
    <row r="6" spans="1:1" x14ac:dyDescent="0.25">
      <c r="A6" s="54" t="s">
        <v>54</v>
      </c>
    </row>
    <row r="7" spans="1:1" x14ac:dyDescent="0.25">
      <c r="A7" s="53" t="s">
        <v>55</v>
      </c>
    </row>
    <row r="8" spans="1:1" x14ac:dyDescent="0.25">
      <c r="A8" s="53" t="s">
        <v>56</v>
      </c>
    </row>
    <row r="9" spans="1:1" x14ac:dyDescent="0.25">
      <c r="A9" s="114" t="s">
        <v>116</v>
      </c>
    </row>
    <row r="10" spans="1:1" x14ac:dyDescent="0.25">
      <c r="A10" s="53" t="s">
        <v>57</v>
      </c>
    </row>
    <row r="11" spans="1:1" x14ac:dyDescent="0.25">
      <c r="A11" s="53" t="s">
        <v>58</v>
      </c>
    </row>
    <row r="12" spans="1:1" x14ac:dyDescent="0.25">
      <c r="A12" s="53" t="s">
        <v>59</v>
      </c>
    </row>
    <row r="13" spans="1:1" x14ac:dyDescent="0.25">
      <c r="A13" s="114" t="s">
        <v>117</v>
      </c>
    </row>
    <row r="14" spans="1:1" x14ac:dyDescent="0.25">
      <c r="A14" s="53" t="s">
        <v>60</v>
      </c>
    </row>
    <row r="15" spans="1:1" x14ac:dyDescent="0.25">
      <c r="A15" s="53" t="s">
        <v>61</v>
      </c>
    </row>
    <row r="16" spans="1:1" x14ac:dyDescent="0.25">
      <c r="A16" s="114" t="s">
        <v>115</v>
      </c>
    </row>
    <row r="17" spans="1:1" x14ac:dyDescent="0.25">
      <c r="A17" s="53"/>
    </row>
    <row r="18" spans="1:1" x14ac:dyDescent="0.25">
      <c r="A18" s="54" t="s">
        <v>62</v>
      </c>
    </row>
    <row r="19" spans="1:1" x14ac:dyDescent="0.25">
      <c r="A19" s="114" t="s">
        <v>109</v>
      </c>
    </row>
    <row r="20" spans="1:1" x14ac:dyDescent="0.25">
      <c r="A20" s="114" t="s">
        <v>118</v>
      </c>
    </row>
    <row r="21" spans="1:1" x14ac:dyDescent="0.25">
      <c r="A21" s="114" t="s">
        <v>110</v>
      </c>
    </row>
    <row r="22" spans="1:1" x14ac:dyDescent="0.25">
      <c r="A22" s="114" t="s">
        <v>111</v>
      </c>
    </row>
    <row r="23" spans="1:1" x14ac:dyDescent="0.25">
      <c r="A23" s="114" t="s">
        <v>112</v>
      </c>
    </row>
    <row r="24" spans="1:1" x14ac:dyDescent="0.25">
      <c r="A24" s="114" t="s">
        <v>113</v>
      </c>
    </row>
    <row r="25" spans="1:1" x14ac:dyDescent="0.25">
      <c r="A25" s="114" t="s">
        <v>114</v>
      </c>
    </row>
    <row r="26" spans="1:1" x14ac:dyDescent="0.25">
      <c r="A26" t="s">
        <v>108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beregning af besparelse</vt:lpstr>
      <vt:lpstr>hjælpeark til rullemenu</vt:lpstr>
      <vt:lpstr>forudsætninger</vt:lpstr>
      <vt:lpstr>Ark4</vt:lpstr>
      <vt:lpstr>Tjekliste</vt:lpstr>
      <vt:lpstr>Betingelser</vt:lpstr>
      <vt:lpstr>'beregning af besparelse'!Udskriftsområde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Mogens</dc:creator>
  <cp:lastModifiedBy>Carsten Kjær</cp:lastModifiedBy>
  <cp:lastPrinted>2016-02-09T12:11:27Z</cp:lastPrinted>
  <dcterms:created xsi:type="dcterms:W3CDTF">2016-02-05T12:52:22Z</dcterms:created>
  <dcterms:modified xsi:type="dcterms:W3CDTF">2019-04-25T08:59:36Z</dcterms:modified>
</cp:coreProperties>
</file>